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17520" windowHeight="11700" firstSheet="1" activeTab="1"/>
  </bookViews>
  <sheets>
    <sheet name="foxz" sheetId="10" state="veryHidden" r:id=""/>
    <sheet name="Biểu số 1" sheetId="9" r:id="rId1"/>
    <sheet name="PL 01.1" sheetId="5" r:id="rId2"/>
    <sheet name="PL 01.2" sheetId="6" r:id="rId3"/>
    <sheet name="PL 01.3" sheetId="7" r:id="rId4"/>
    <sheet name="PL 01.4" sheetId="8" r:id="rId5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9" l="1"/>
  <c r="E7" i="9"/>
  <c r="D7" i="9"/>
  <c r="G7" i="8"/>
  <c r="C7" i="8"/>
  <c r="E7" i="8"/>
  <c r="F7" i="8"/>
  <c r="F34" i="7"/>
  <c r="F33" i="7"/>
  <c r="F32" i="7"/>
  <c r="F31" i="7"/>
  <c r="F30" i="7"/>
  <c r="E30" i="7"/>
  <c r="F29" i="7"/>
  <c r="E29" i="7"/>
  <c r="F28" i="7"/>
  <c r="E28" i="7"/>
  <c r="F27" i="7"/>
  <c r="E27" i="7"/>
  <c r="F26" i="7"/>
  <c r="E26" i="7"/>
  <c r="F25" i="7"/>
  <c r="E25" i="7"/>
  <c r="F24" i="7"/>
  <c r="E23" i="7"/>
  <c r="F23" i="7" s="1"/>
  <c r="E22" i="7"/>
  <c r="F22" i="7" s="1"/>
  <c r="F21" i="7"/>
  <c r="F20" i="7"/>
  <c r="F19" i="7"/>
  <c r="F18" i="7"/>
  <c r="F17" i="7"/>
  <c r="F16" i="7"/>
  <c r="F15" i="7"/>
  <c r="F14" i="7"/>
  <c r="E14" i="7"/>
  <c r="F13" i="7"/>
  <c r="E13" i="7"/>
  <c r="F12" i="7"/>
  <c r="E11" i="7"/>
  <c r="F11" i="7" s="1"/>
  <c r="E10" i="7"/>
  <c r="F10" i="7" s="1"/>
  <c r="E9" i="7"/>
  <c r="F9" i="7" s="1"/>
  <c r="E8" i="7"/>
  <c r="F8" i="7" s="1"/>
  <c r="E7" i="7"/>
  <c r="F7" i="7" s="1"/>
  <c r="F26" i="6"/>
  <c r="F25" i="6"/>
  <c r="F24" i="6"/>
  <c r="F23" i="6"/>
  <c r="F22" i="6"/>
  <c r="F21" i="6"/>
  <c r="F20" i="6"/>
  <c r="F19" i="6"/>
  <c r="F18" i="6"/>
  <c r="F17" i="6"/>
  <c r="F16" i="6"/>
  <c r="F7" i="6"/>
  <c r="F6" i="6" s="1"/>
  <c r="C6" i="9" l="1"/>
  <c r="C7" i="9" s="1"/>
  <c r="F6" i="7"/>
  <c r="F6" i="5" l="1"/>
  <c r="F16" i="5" l="1"/>
  <c r="F12" i="5"/>
  <c r="F13" i="5"/>
  <c r="F11" i="5"/>
  <c r="D15" i="5" l="1"/>
  <c r="F34" i="5"/>
  <c r="F33" i="5"/>
  <c r="F32" i="5"/>
  <c r="F31" i="5"/>
  <c r="F30" i="5" s="1"/>
  <c r="F29" i="5"/>
  <c r="F28" i="5"/>
  <c r="F27" i="5"/>
  <c r="F26" i="5"/>
  <c r="F24" i="5"/>
  <c r="F23" i="5"/>
  <c r="F22" i="5"/>
  <c r="F21" i="5"/>
  <c r="E20" i="5"/>
  <c r="D20" i="5"/>
  <c r="F18" i="5"/>
  <c r="F17" i="5"/>
  <c r="F14" i="5"/>
  <c r="F20" i="5" l="1"/>
  <c r="F15" i="5"/>
  <c r="E15" i="5"/>
</calcChain>
</file>

<file path=xl/sharedStrings.xml><?xml version="1.0" encoding="utf-8"?>
<sst xmlns="http://schemas.openxmlformats.org/spreadsheetml/2006/main" count="216" uniqueCount="138">
  <si>
    <t>Tổng cộng</t>
  </si>
  <si>
    <t>Thành tiền</t>
  </si>
  <si>
    <t>STT</t>
  </si>
  <si>
    <t>Nội dung chi</t>
  </si>
  <si>
    <t>Mức chi</t>
  </si>
  <si>
    <t>Số đối tượng tham gia</t>
  </si>
  <si>
    <t>Số  ngày tham gia</t>
  </si>
  <si>
    <t>Nhu cầu kinh phí</t>
  </si>
  <si>
    <t>1.1</t>
  </si>
  <si>
    <t>Chi cho đối tượng tại khoản 5 Điều 1</t>
  </si>
  <si>
    <t>b</t>
  </si>
  <si>
    <t>Điểm b, khoản 5 Điều 1</t>
  </si>
  <si>
    <t>2.1</t>
  </si>
  <si>
    <t>Chi cho đối tượng tại khoản 1 Điều 2</t>
  </si>
  <si>
    <t>a</t>
  </si>
  <si>
    <t>Điểm a, khoản 1 Điều 2</t>
  </si>
  <si>
    <t>Điểm b, khoản 1 Điều 2</t>
  </si>
  <si>
    <t>c</t>
  </si>
  <si>
    <t>Điểm c, khoản 1 Điều 2</t>
  </si>
  <si>
    <t>d</t>
  </si>
  <si>
    <t>Điểm d, khoản 1 Điều 2</t>
  </si>
  <si>
    <t>2.2</t>
  </si>
  <si>
    <t>Chi cho đối tượng tại khoản 2 Điều 2</t>
  </si>
  <si>
    <t>Điểm a, khoản 2 Điều 2</t>
  </si>
  <si>
    <t>Điểm b, khoản 2 Điều 2</t>
  </si>
  <si>
    <t>Điểm c, khoản 2 Điều 2</t>
  </si>
  <si>
    <t>Điểm c, khoản 2 Điều 3</t>
  </si>
  <si>
    <t>2.3</t>
  </si>
  <si>
    <t>Chi cho đối tượng tại khoản 3 Điều 2</t>
  </si>
  <si>
    <t>Điểm a, khoản 3 Điều 2</t>
  </si>
  <si>
    <t>Điểm b, khoản 3 Điều 2</t>
  </si>
  <si>
    <t>Điểm c, khoản 3 Điều 2</t>
  </si>
  <si>
    <t>Điểm d, khoản 3 Điều 2</t>
  </si>
  <si>
    <t>đ</t>
  </si>
  <si>
    <t>Điểm đ, khoản 3 Điều 2</t>
  </si>
  <si>
    <t>e</t>
  </si>
  <si>
    <t>Điểm e, khoản 3 Điều 2</t>
  </si>
  <si>
    <t>g</t>
  </si>
  <si>
    <t>Điểm g, khoản 3 Điều 2</t>
  </si>
  <si>
    <t>2.4</t>
  </si>
  <si>
    <t>Chi cho đối tượng tại khoản 4 Điều 2</t>
  </si>
  <si>
    <t>2.5</t>
  </si>
  <si>
    <t>Chi cho đối tượng tại khoản 5 Điều 2</t>
  </si>
  <si>
    <t>2.6</t>
  </si>
  <si>
    <t>Chi cho đối tượng tại khoản 6 Điều 2</t>
  </si>
  <si>
    <t>Điểm a, khoản 6 Điều 2</t>
  </si>
  <si>
    <t>Điểm b, khoản 6 Điều 2</t>
  </si>
  <si>
    <t>Điểm c, khoản 6 Điều 2</t>
  </si>
  <si>
    <t>2.7</t>
  </si>
  <si>
    <t>Chi cho đối tượng tại khoản 7 Điều 2</t>
  </si>
  <si>
    <t xml:space="preserve"> </t>
  </si>
  <si>
    <t>(Kèm theo Quyết định số     /QĐ-TTYT ngày      tháng  12  năm 2022 của TTYT huyện Yên Dũng)</t>
  </si>
  <si>
    <t>DỰ TOÁN PHỤ CẤP PHÒNG, CHỐNG DỊCH COVID-19 THEO NGHỊ QUYẾT 16/NQ-CP</t>
  </si>
  <si>
    <t>Điểm b, khoản 5 Điều 1 (khoản 6, Điều 1)</t>
  </si>
  <si>
    <t>2.8</t>
  </si>
  <si>
    <t>Trực 24/24</t>
  </si>
  <si>
    <t xml:space="preserve">                            ĐVT: Đồng</t>
  </si>
  <si>
    <t>CHI PHÍ KHÁM, CHỮA BỆNH CHO BỆNH NHÂN COVID-19</t>
  </si>
  <si>
    <t>Tên dịch vụ</t>
  </si>
  <si>
    <t>ĐVT</t>
  </si>
  <si>
    <t>Số lượng</t>
  </si>
  <si>
    <t>Mức giá thu</t>
  </si>
  <si>
    <t>Định Lượng Ure máu(Máu)</t>
  </si>
  <si>
    <t>Lượt</t>
  </si>
  <si>
    <t>Đo hoạt độ ALT(GPT)(Máu)</t>
  </si>
  <si>
    <t>Đo hoạt độ ALT(Máu)</t>
  </si>
  <si>
    <t>Đo hoạt độ AST(GOT)(Máu)</t>
  </si>
  <si>
    <t>Đo hoạt độ AST(Máu)</t>
  </si>
  <si>
    <t>Định Lượng Creatinin (máu)</t>
  </si>
  <si>
    <t>Định Lượng Glucose( Máu)</t>
  </si>
  <si>
    <t>Định lượng Protein toàn phần( Máu)</t>
  </si>
  <si>
    <t>Định lượng Albumin(Máu)</t>
  </si>
  <si>
    <t>Tổng PTTB máu Ngoại Vi(bằng máy đếm tổng trở)</t>
  </si>
  <si>
    <t>Tổng phân tích nước tiểu(Bằng máy tự động)</t>
  </si>
  <si>
    <t>Điện giải đồ(NA,K,Cl) (Máu)</t>
  </si>
  <si>
    <t>Định Lượng Cholesterol toàn phần (máu)</t>
  </si>
  <si>
    <t>Định Lượng Triglycerid (máu)( Máu)</t>
  </si>
  <si>
    <t>Test nhanh SARS-CoV-2</t>
  </si>
  <si>
    <t>Điện tim thường</t>
  </si>
  <si>
    <t>Siêu âm ổ bụng(gan mật, tụy,lách,thận, bàng quang)</t>
  </si>
  <si>
    <t>Chụp Xquang ngực thẳng</t>
  </si>
  <si>
    <t>Công Khám</t>
  </si>
  <si>
    <t>Phẫu thuật thủ thuật (khí dung)</t>
  </si>
  <si>
    <t>TỔNG HỢP DANH MỤC THUỐC ĐỀU TRỊ CHO BỆNH NHÂN COVID-19</t>
  </si>
  <si>
    <t>Mibezisol 2,5 (Natri clorid+kali clorid+natri citrat+glucose khan+kẽm Gluconat)</t>
  </si>
  <si>
    <t>Gói</t>
  </si>
  <si>
    <t>Cefalexin 250mg ( Hapenxin250Kids)</t>
  </si>
  <si>
    <t>Cosyndo B(Vitamin(B1+B6+B12)</t>
  </si>
  <si>
    <t>Viên</t>
  </si>
  <si>
    <t>Piracetam 400Mg(Lifecita 400)</t>
  </si>
  <si>
    <t>Amoxicilin 1g (Fabamox 1g)</t>
  </si>
  <si>
    <t>Creao Inj40Mg(Methyl Prednisolon)</t>
  </si>
  <si>
    <t>Lọ</t>
  </si>
  <si>
    <t>JW Amikacin 500mg/100ml Injection</t>
  </si>
  <si>
    <t>Chai</t>
  </si>
  <si>
    <t>Nước cất tiêm 10ml</t>
  </si>
  <si>
    <t>Ống</t>
  </si>
  <si>
    <t>Paracetamol Kabi 1000/100ml</t>
  </si>
  <si>
    <t>Ventolin Nebules2,5mg/2.5ml(Salbutamol sulfate)</t>
  </si>
  <si>
    <t>Ambroxol HCL 30mg/5Ml,100ml (Olesom)</t>
  </si>
  <si>
    <t>Loratadin 10mg(Erolin)</t>
  </si>
  <si>
    <t>Isosorbid dinitrat 10mg(Nadecin 10mg)</t>
  </si>
  <si>
    <t>Paracetamol macopharma 500mg/50ml(Paracetamol)</t>
  </si>
  <si>
    <t>Túi</t>
  </si>
  <si>
    <t>Ringer lactate 500ml</t>
  </si>
  <si>
    <t>Diazepam 5mg (Seduxen 5mg)</t>
  </si>
  <si>
    <t>Natri clorid 0,9%, 500ml</t>
  </si>
  <si>
    <t>Oresol 245, 4.1g</t>
  </si>
  <si>
    <t>Paracetamol  250mg (Hapacol 250)</t>
  </si>
  <si>
    <t>Paracetamol 500mg (Partamol Tab)</t>
  </si>
  <si>
    <t>Soli-medon 40mg (Methyl prednisolon)</t>
  </si>
  <si>
    <t>Găng tay cao su y tế</t>
  </si>
  <si>
    <t>Đôi</t>
  </si>
  <si>
    <t>Bơm tiêm sử dụng 1 lần Tanaphar 5ml/cc</t>
  </si>
  <si>
    <t>Cái</t>
  </si>
  <si>
    <t>Bộ dây truyền dịch Tanaphar (Kim 2 cánh bướm)_</t>
  </si>
  <si>
    <t>Bộ</t>
  </si>
  <si>
    <t>Găng tay cao su y tế có bột size M-TOP Malaysia</t>
  </si>
  <si>
    <t>Bơm tiêm vô trùng sử dụng 1 lần 20ml/cc, kim các cỡ, VIKIMCO</t>
  </si>
  <si>
    <t>TỔNG HỢP CHI PHÍ NGÀY GIƯỜNG ĐIỀU TRỊ BỆNH COVID COVID-19</t>
  </si>
  <si>
    <t>Số lượt BN điều trị</t>
  </si>
  <si>
    <t xml:space="preserve">Số ngày </t>
  </si>
  <si>
    <t>Ngày</t>
  </si>
  <si>
    <t xml:space="preserve">TỔNG HỢP DỰ TOÁN PHỤ CẤP PHÒNG, CHỐNG DỊCH COVID-19 </t>
  </si>
  <si>
    <t xml:space="preserve">Tiền ngày giường khu điều trị F0 (Khoa Truyền Nhiễm) </t>
  </si>
  <si>
    <t xml:space="preserve">Tổng số </t>
  </si>
  <si>
    <t>Phụ cấp NQ 16/NQ-CP</t>
  </si>
  <si>
    <t>Tổng chi phí cách ly y tế</t>
  </si>
  <si>
    <t>Thuốc</t>
  </si>
  <si>
    <t>Tiền giường</t>
  </si>
  <si>
    <t>Chi phí KCB: XQ, XN…</t>
  </si>
  <si>
    <t>Phụ lục số 01</t>
  </si>
  <si>
    <t>Phụ lục số 01.1</t>
  </si>
  <si>
    <t>Phụ lục số 01.2</t>
  </si>
  <si>
    <t>Phụ lục số 01.3</t>
  </si>
  <si>
    <t>Phụ lục số  01.04</t>
  </si>
  <si>
    <t>Chi phòng, chống dịch COVID-20</t>
  </si>
  <si>
    <t xml:space="preserve">Tổng cộng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</si>
</sst>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-* #,##0\ _ _-;\-* #,##0\ _ _-;_-* &quot;-&quot;\ _ _-;_-@_-"/>
    <numFmt numFmtId="165" formatCode="_-* #,##0.00\ _ _-;\-* #,##0.00\ _ _-;_-* &quot;-&quot;??\ _ _-;_-@_-"/>
    <numFmt numFmtId="166" formatCode="_(* #,##0_);_(* \(#,##0\);_(* &quot;-&quot;??_);_(@_)"/>
    <numFmt numFmtId="167" formatCode="_(* #,##0.0_);_(* \(#,##0.0\);_(* &quot;-&quot;??_);_(@_)"/>
  </numFmts>
  <fonts count="26" x14ac:knownFonts="1"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3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00">
    <xf numFmtId="0" fontId="0" fillId="0" borderId="0" xfId="0"/>
    <xf numFmtId="0" fontId="8" fillId="0" borderId="0" xfId="0" applyFont="1"/>
    <xf numFmtId="166" fontId="9" fillId="2" borderId="0" xfId="2" applyNumberFormat="1" applyFont="1" applyFill="1"/>
    <xf numFmtId="166" fontId="0" fillId="0" borderId="0" xfId="0" applyNumberFormat="1"/>
    <xf numFmtId="164" fontId="0" fillId="0" borderId="0" xfId="1" applyFont="1"/>
    <xf numFmtId="164" fontId="0" fillId="0" borderId="0" xfId="0" applyNumberFormat="1"/>
    <xf numFmtId="164" fontId="15" fillId="0" borderId="0" xfId="0" applyNumberFormat="1" applyFont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166" fontId="16" fillId="2" borderId="1" xfId="2" applyNumberFormat="1" applyFont="1" applyFill="1" applyBorder="1" applyAlignment="1">
      <alignment vertical="center"/>
    </xf>
    <xf numFmtId="166" fontId="16" fillId="2" borderId="1" xfId="2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166" fontId="10" fillId="2" borderId="1" xfId="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6" fontId="5" fillId="2" borderId="1" xfId="2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6" fontId="4" fillId="2" borderId="1" xfId="2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6" fontId="12" fillId="2" borderId="1" xfId="2" applyNumberFormat="1" applyFont="1" applyFill="1" applyBorder="1" applyAlignment="1">
      <alignment horizontal="center" vertical="center" wrapText="1"/>
    </xf>
    <xf numFmtId="167" fontId="12" fillId="2" borderId="1" xfId="2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6" fontId="13" fillId="2" borderId="1" xfId="2" applyNumberFormat="1" applyFont="1" applyFill="1" applyBorder="1" applyAlignment="1">
      <alignment horizontal="center" vertical="center" wrapText="1"/>
    </xf>
    <xf numFmtId="43" fontId="12" fillId="2" borderId="1" xfId="2" applyNumberFormat="1" applyFont="1" applyFill="1" applyBorder="1" applyAlignment="1">
      <alignment horizontal="center" vertical="center" wrapText="1"/>
    </xf>
    <xf numFmtId="166" fontId="9" fillId="2" borderId="1" xfId="2" applyNumberFormat="1" applyFont="1" applyFill="1" applyBorder="1" applyAlignment="1">
      <alignment horizontal="center" vertical="center" wrapText="1"/>
    </xf>
    <xf numFmtId="166" fontId="14" fillId="2" borderId="1" xfId="2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/>
    </xf>
    <xf numFmtId="0" fontId="10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66" fontId="16" fillId="2" borderId="1" xfId="2" applyNumberFormat="1" applyFont="1" applyFill="1" applyBorder="1" applyAlignment="1">
      <alignment horizontal="center" vertical="center"/>
    </xf>
    <xf numFmtId="166" fontId="7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38" fontId="8" fillId="0" borderId="5" xfId="0" applyNumberFormat="1" applyFont="1" applyBorder="1" applyAlignment="1">
      <alignment horizontal="center" vertical="center" wrapText="1"/>
    </xf>
    <xf numFmtId="166" fontId="8" fillId="0" borderId="5" xfId="2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38" fontId="8" fillId="0" borderId="6" xfId="0" applyNumberFormat="1" applyFont="1" applyBorder="1" applyAlignment="1">
      <alignment horizontal="center" vertical="center" wrapText="1"/>
    </xf>
    <xf numFmtId="166" fontId="8" fillId="0" borderId="6" xfId="2" applyNumberFormat="1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166" fontId="21" fillId="2" borderId="1" xfId="2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6" fontId="17" fillId="2" borderId="3" xfId="2" applyNumberFormat="1" applyFont="1" applyFill="1" applyBorder="1" applyAlignment="1"/>
    <xf numFmtId="166" fontId="21" fillId="2" borderId="1" xfId="2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166" fontId="17" fillId="2" borderId="0" xfId="2" applyNumberFormat="1" applyFont="1" applyFill="1"/>
    <xf numFmtId="166" fontId="3" fillId="2" borderId="1" xfId="2" applyNumberFormat="1" applyFont="1" applyFill="1" applyBorder="1" applyAlignment="1">
      <alignment horizontal="center" vertical="center" wrapText="1"/>
    </xf>
    <xf numFmtId="166" fontId="24" fillId="2" borderId="1" xfId="2" applyNumberFormat="1" applyFont="1" applyFill="1" applyBorder="1" applyAlignment="1">
      <alignment horizontal="center" vertical="center" wrapText="1"/>
    </xf>
    <xf numFmtId="38" fontId="12" fillId="0" borderId="1" xfId="0" applyNumberFormat="1" applyFont="1" applyBorder="1" applyAlignment="1">
      <alignment horizontal="center" vertical="center" wrapText="1"/>
    </xf>
    <xf numFmtId="166" fontId="8" fillId="0" borderId="1" xfId="2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19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38" fontId="22" fillId="0" borderId="2" xfId="0" applyNumberFormat="1" applyFont="1" applyBorder="1" applyAlignment="1">
      <alignment horizontal="center" vertical="center" wrapText="1"/>
    </xf>
    <xf numFmtId="166" fontId="22" fillId="0" borderId="2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38" fontId="20" fillId="0" borderId="1" xfId="0" applyNumberFormat="1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0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38" fontId="8" fillId="0" borderId="4" xfId="0" applyNumberFormat="1" applyFont="1" applyBorder="1" applyAlignment="1">
      <alignment horizontal="center" vertical="center" wrapText="1"/>
    </xf>
    <xf numFmtId="166" fontId="8" fillId="0" borderId="4" xfId="2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Border="1" applyAlignment="1">
      <alignment horizontal="left" vertical="center" wrapText="1"/>
    </xf>
    <xf numFmtId="38" fontId="20" fillId="0" borderId="5" xfId="0" applyNumberFormat="1" applyFont="1" applyBorder="1"/>
    <xf numFmtId="38" fontId="12" fillId="0" borderId="5" xfId="0" applyNumberFormat="1" applyFont="1" applyBorder="1"/>
    <xf numFmtId="0" fontId="12" fillId="0" borderId="6" xfId="0" applyNumberFormat="1" applyFont="1" applyBorder="1" applyAlignment="1">
      <alignment horizontal="left" vertical="center" wrapText="1"/>
    </xf>
    <xf numFmtId="38" fontId="12" fillId="0" borderId="6" xfId="0" applyNumberFormat="1" applyFont="1" applyBorder="1"/>
    <xf numFmtId="37" fontId="12" fillId="0" borderId="4" xfId="0" applyNumberFormat="1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37" fontId="12" fillId="0" borderId="4" xfId="0" applyNumberFormat="1" applyFont="1" applyBorder="1"/>
    <xf numFmtId="37" fontId="12" fillId="0" borderId="4" xfId="2" applyNumberFormat="1" applyFont="1" applyBorder="1"/>
    <xf numFmtId="37" fontId="12" fillId="0" borderId="5" xfId="0" applyNumberFormat="1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37" fontId="12" fillId="0" borderId="5" xfId="0" applyNumberFormat="1" applyFont="1" applyBorder="1"/>
    <xf numFmtId="37" fontId="12" fillId="0" borderId="5" xfId="2" applyNumberFormat="1" applyFont="1" applyBorder="1"/>
    <xf numFmtId="37" fontId="12" fillId="0" borderId="5" xfId="0" applyNumberFormat="1" applyFont="1" applyBorder="1" applyAlignment="1">
      <alignment horizontal="center" vertical="center" wrapText="1"/>
    </xf>
    <xf numFmtId="37" fontId="20" fillId="0" borderId="5" xfId="2" applyNumberFormat="1" applyFont="1" applyBorder="1"/>
    <xf numFmtId="0" fontId="12" fillId="0" borderId="6" xfId="0" applyFont="1" applyBorder="1" applyAlignment="1">
      <alignment horizontal="center" vertical="center" wrapText="1"/>
    </xf>
    <xf numFmtId="0" fontId="25" fillId="0" borderId="1" xfId="0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6" fontId="17" fillId="2" borderId="3" xfId="2" applyNumberFormat="1" applyFont="1" applyFill="1" applyBorder="1" applyAlignment="1">
      <alignment horizontal="center"/>
    </xf>
    <xf numFmtId="166" fontId="17" fillId="2" borderId="0" xfId="2" applyNumberFormat="1" applyFont="1" applyFill="1" applyAlignment="1">
      <alignment horizontal="center"/>
    </xf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C13" sqref="C13"/>
    </sheetView>
  </sheetViews>
  <sheetFormatPr defaultRowHeight="15" x14ac:dyDescent="0.25"/>
  <cols>
    <col min="1" max="1" width="4.140625" customWidth="1"/>
    <col min="2" max="2" width="24.140625" customWidth="1"/>
    <col min="3" max="3" width="12.85546875" customWidth="1"/>
    <col min="4" max="4" width="12.5703125" customWidth="1"/>
    <col min="5" max="5" width="11.140625" customWidth="1"/>
    <col min="6" max="6" width="13" customWidth="1"/>
    <col min="7" max="7" width="10.7109375" bestFit="1" customWidth="1"/>
    <col min="8" max="8" width="11.28515625" customWidth="1"/>
  </cols>
  <sheetData>
    <row r="1" spans="1:8" ht="15.75" x14ac:dyDescent="0.25">
      <c r="A1" s="95"/>
      <c r="B1" s="95"/>
      <c r="C1" s="2"/>
      <c r="D1" s="2"/>
      <c r="E1" s="2"/>
      <c r="F1" s="99" t="s">
        <v>131</v>
      </c>
      <c r="G1" s="99"/>
      <c r="H1" s="99"/>
    </row>
    <row r="2" spans="1:8" ht="16.5" customHeight="1" x14ac:dyDescent="0.25">
      <c r="A2" s="96" t="s">
        <v>123</v>
      </c>
      <c r="B2" s="96"/>
      <c r="C2" s="96"/>
      <c r="D2" s="96"/>
      <c r="E2" s="96"/>
      <c r="F2" s="96"/>
      <c r="G2" s="96"/>
      <c r="H2" s="96"/>
    </row>
    <row r="3" spans="1:8" ht="16.5" customHeight="1" x14ac:dyDescent="0.25">
      <c r="A3" s="97" t="s">
        <v>51</v>
      </c>
      <c r="B3" s="97"/>
      <c r="C3" s="97"/>
      <c r="D3" s="97"/>
      <c r="E3" s="97"/>
      <c r="F3" s="97"/>
      <c r="G3" s="97"/>
      <c r="H3" s="97"/>
    </row>
    <row r="4" spans="1:8" ht="25.5" customHeight="1" x14ac:dyDescent="0.25">
      <c r="A4" s="12"/>
      <c r="B4" s="27"/>
      <c r="C4" s="2"/>
      <c r="D4" s="2"/>
      <c r="E4" s="98" t="s">
        <v>56</v>
      </c>
      <c r="F4" s="98"/>
      <c r="G4" s="98"/>
      <c r="H4" s="98"/>
    </row>
    <row r="5" spans="1:8" ht="50.25" customHeight="1" x14ac:dyDescent="0.25">
      <c r="A5" s="46" t="s">
        <v>2</v>
      </c>
      <c r="B5" s="46" t="s">
        <v>3</v>
      </c>
      <c r="C5" s="52" t="s">
        <v>125</v>
      </c>
      <c r="D5" s="47" t="s">
        <v>126</v>
      </c>
      <c r="E5" s="47" t="s">
        <v>127</v>
      </c>
      <c r="F5" s="47" t="s">
        <v>128</v>
      </c>
      <c r="G5" s="47" t="s">
        <v>129</v>
      </c>
      <c r="H5" s="47" t="s">
        <v>130</v>
      </c>
    </row>
    <row r="6" spans="1:8" ht="30" customHeight="1" x14ac:dyDescent="0.25">
      <c r="A6" s="53"/>
      <c r="B6" s="53" t="s">
        <v>0</v>
      </c>
      <c r="C6" s="47">
        <f>D6+E6</f>
        <v>545473000</v>
      </c>
      <c r="D6" s="47">
        <v>526680000</v>
      </c>
      <c r="E6" s="56">
        <f>F7+G7+H7</f>
        <v>18793000</v>
      </c>
      <c r="F6" s="57">
        <v>3739000</v>
      </c>
      <c r="G6" s="57">
        <v>11226000</v>
      </c>
      <c r="H6" s="57">
        <v>3828000</v>
      </c>
    </row>
    <row r="7" spans="1:8" ht="48" customHeight="1" x14ac:dyDescent="0.25">
      <c r="A7" s="15"/>
      <c r="B7" s="54" t="s">
        <v>136</v>
      </c>
      <c r="C7" s="56">
        <f>SUM(C6)</f>
        <v>545473000</v>
      </c>
      <c r="D7" s="56">
        <f>SUM(D6)</f>
        <v>526680000</v>
      </c>
      <c r="E7" s="56">
        <f>F7+G7+H7</f>
        <v>18793000</v>
      </c>
      <c r="F7" s="57">
        <v>3739000</v>
      </c>
      <c r="G7" s="57">
        <v>11226000</v>
      </c>
      <c r="H7" s="57">
        <v>3828000</v>
      </c>
    </row>
  </sheetData>
  <mergeCells count="5">
    <mergeCell ref="A1:B1"/>
    <mergeCell ref="A2:H2"/>
    <mergeCell ref="A3:H3"/>
    <mergeCell ref="E4:H4"/>
    <mergeCell ref="F1:H1"/>
  </mergeCells>
  <pageMargins left="0.2" right="0.2" top="0.22" bottom="0.24" header="0.17" footer="0.2800000000000000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10" workbookViewId="0">
      <selection activeCell="A3" sqref="A3:F3"/>
    </sheetView>
  </sheetViews>
  <sheetFormatPr defaultRowHeight="15.75" x14ac:dyDescent="0.25"/>
  <cols>
    <col min="1" max="1" width="5.28515625" style="7" customWidth="1"/>
    <col min="2" max="2" width="36.85546875" style="27" customWidth="1"/>
    <col min="3" max="3" width="11" style="2" customWidth="1"/>
    <col min="4" max="4" width="12.5703125" style="2" customWidth="1"/>
    <col min="5" max="5" width="12.28515625" style="2" customWidth="1"/>
    <col min="6" max="6" width="20.85546875" style="2" customWidth="1"/>
    <col min="7" max="7" width="12.5703125" bestFit="1" customWidth="1"/>
  </cols>
  <sheetData>
    <row r="1" spans="1:8" x14ac:dyDescent="0.25">
      <c r="A1" s="95"/>
      <c r="B1" s="95"/>
      <c r="F1" s="2" t="s">
        <v>132</v>
      </c>
    </row>
    <row r="2" spans="1:8" ht="35.25" customHeight="1" x14ac:dyDescent="0.25">
      <c r="A2" s="96" t="s">
        <v>52</v>
      </c>
      <c r="B2" s="96"/>
      <c r="C2" s="96"/>
      <c r="D2" s="96"/>
      <c r="E2" s="96"/>
      <c r="F2" s="96"/>
    </row>
    <row r="3" spans="1:8" ht="15" customHeight="1" x14ac:dyDescent="0.25">
      <c r="A3" s="97" t="s">
        <v>51</v>
      </c>
      <c r="B3" s="97"/>
      <c r="C3" s="97"/>
      <c r="D3" s="97"/>
      <c r="E3" s="97"/>
      <c r="F3" s="97"/>
    </row>
    <row r="4" spans="1:8" ht="24" customHeight="1" x14ac:dyDescent="0.25">
      <c r="E4" s="98" t="s">
        <v>56</v>
      </c>
      <c r="F4" s="98"/>
    </row>
    <row r="5" spans="1:8" ht="46.5" customHeight="1" x14ac:dyDescent="0.25">
      <c r="A5" s="9" t="s">
        <v>2</v>
      </c>
      <c r="B5" s="9" t="s">
        <v>3</v>
      </c>
      <c r="C5" s="10" t="s">
        <v>4</v>
      </c>
      <c r="D5" s="11" t="s">
        <v>5</v>
      </c>
      <c r="E5" s="11" t="s">
        <v>6</v>
      </c>
      <c r="F5" s="11" t="s">
        <v>7</v>
      </c>
    </row>
    <row r="6" spans="1:8" ht="24.75" customHeight="1" x14ac:dyDescent="0.25">
      <c r="A6" s="13"/>
      <c r="B6" s="13" t="s">
        <v>0</v>
      </c>
      <c r="C6" s="14"/>
      <c r="D6" s="14">
        <v>210</v>
      </c>
      <c r="E6" s="14">
        <v>2204</v>
      </c>
      <c r="F6" s="14">
        <f>F10+F15+F20+F28+F29</f>
        <v>526770000</v>
      </c>
      <c r="G6" s="3"/>
    </row>
    <row r="7" spans="1:8" ht="21.75" customHeight="1" x14ac:dyDescent="0.25">
      <c r="A7" s="15" t="s">
        <v>8</v>
      </c>
      <c r="B7" s="28" t="s">
        <v>9</v>
      </c>
      <c r="C7" s="16"/>
      <c r="D7" s="16"/>
      <c r="E7" s="16"/>
      <c r="F7" s="16"/>
    </row>
    <row r="8" spans="1:8" ht="21.75" customHeight="1" x14ac:dyDescent="0.25">
      <c r="A8" s="15" t="s">
        <v>14</v>
      </c>
      <c r="B8" s="29" t="s">
        <v>11</v>
      </c>
      <c r="C8" s="18">
        <v>40000</v>
      </c>
      <c r="D8" s="18"/>
      <c r="E8" s="18"/>
      <c r="F8" s="18"/>
      <c r="G8" s="4"/>
      <c r="H8" s="5"/>
    </row>
    <row r="9" spans="1:8" ht="32.25" customHeight="1" x14ac:dyDescent="0.25">
      <c r="A9" s="15" t="s">
        <v>10</v>
      </c>
      <c r="B9" s="29" t="s">
        <v>53</v>
      </c>
      <c r="C9" s="18">
        <v>80000</v>
      </c>
      <c r="D9" s="18"/>
      <c r="E9" s="18"/>
      <c r="F9" s="18"/>
      <c r="G9" s="4"/>
      <c r="H9" s="5"/>
    </row>
    <row r="10" spans="1:8" ht="21.75" customHeight="1" x14ac:dyDescent="0.25">
      <c r="A10" s="13" t="s">
        <v>12</v>
      </c>
      <c r="B10" s="28" t="s">
        <v>13</v>
      </c>
      <c r="C10" s="14"/>
      <c r="D10" s="14">
        <v>89</v>
      </c>
      <c r="E10" s="14">
        <v>721.5</v>
      </c>
      <c r="F10" s="14">
        <v>216450000</v>
      </c>
      <c r="G10" s="4"/>
    </row>
    <row r="11" spans="1:8" ht="21.75" customHeight="1" x14ac:dyDescent="0.25">
      <c r="A11" s="19" t="s">
        <v>14</v>
      </c>
      <c r="B11" s="30" t="s">
        <v>15</v>
      </c>
      <c r="C11" s="20">
        <v>300000</v>
      </c>
      <c r="D11" s="20">
        <v>7</v>
      </c>
      <c r="E11" s="21">
        <v>78</v>
      </c>
      <c r="F11" s="20">
        <f>C11*E11</f>
        <v>23400000</v>
      </c>
      <c r="G11" s="6"/>
    </row>
    <row r="12" spans="1:8" ht="21.75" customHeight="1" x14ac:dyDescent="0.25">
      <c r="A12" s="19" t="s">
        <v>10</v>
      </c>
      <c r="B12" s="30" t="s">
        <v>16</v>
      </c>
      <c r="C12" s="20">
        <v>300000</v>
      </c>
      <c r="D12" s="20">
        <v>3</v>
      </c>
      <c r="E12" s="20">
        <v>66</v>
      </c>
      <c r="F12" s="20">
        <f t="shared" ref="F12:F13" si="0">C12*E12</f>
        <v>19800000</v>
      </c>
      <c r="G12" s="5"/>
    </row>
    <row r="13" spans="1:8" ht="21.75" customHeight="1" x14ac:dyDescent="0.25">
      <c r="A13" s="19" t="s">
        <v>17</v>
      </c>
      <c r="B13" s="30" t="s">
        <v>18</v>
      </c>
      <c r="C13" s="20">
        <v>300000</v>
      </c>
      <c r="D13" s="20">
        <v>79</v>
      </c>
      <c r="E13" s="21">
        <v>577.5</v>
      </c>
      <c r="F13" s="20">
        <f t="shared" si="0"/>
        <v>173250000</v>
      </c>
    </row>
    <row r="14" spans="1:8" ht="21.75" customHeight="1" x14ac:dyDescent="0.25">
      <c r="A14" s="19" t="s">
        <v>19</v>
      </c>
      <c r="B14" s="30" t="s">
        <v>20</v>
      </c>
      <c r="C14" s="20">
        <v>300000</v>
      </c>
      <c r="D14" s="20"/>
      <c r="E14" s="20"/>
      <c r="F14" s="20">
        <f>E14*C14</f>
        <v>0</v>
      </c>
    </row>
    <row r="15" spans="1:8" ht="21.75" customHeight="1" x14ac:dyDescent="0.25">
      <c r="A15" s="22" t="s">
        <v>21</v>
      </c>
      <c r="B15" s="31" t="s">
        <v>22</v>
      </c>
      <c r="C15" s="23"/>
      <c r="D15" s="23">
        <f>SUM(D16:D19)</f>
        <v>117</v>
      </c>
      <c r="E15" s="23">
        <f>SUM(E16:E19)</f>
        <v>1384</v>
      </c>
      <c r="F15" s="23">
        <f>SUM(F16:F19)</f>
        <v>276800000</v>
      </c>
    </row>
    <row r="16" spans="1:8" ht="21.75" customHeight="1" x14ac:dyDescent="0.25">
      <c r="A16" s="19" t="s">
        <v>14</v>
      </c>
      <c r="B16" s="30" t="s">
        <v>23</v>
      </c>
      <c r="C16" s="20">
        <v>200000</v>
      </c>
      <c r="D16" s="20">
        <v>5</v>
      </c>
      <c r="E16" s="20">
        <v>280</v>
      </c>
      <c r="F16" s="20">
        <f>E16*C16</f>
        <v>56000000</v>
      </c>
    </row>
    <row r="17" spans="1:6" ht="21.75" customHeight="1" x14ac:dyDescent="0.25">
      <c r="A17" s="19" t="s">
        <v>10</v>
      </c>
      <c r="B17" s="30" t="s">
        <v>24</v>
      </c>
      <c r="C17" s="20">
        <v>200000</v>
      </c>
      <c r="D17" s="20">
        <v>112</v>
      </c>
      <c r="E17" s="24">
        <v>1104</v>
      </c>
      <c r="F17" s="20">
        <f>C17*E17</f>
        <v>220800000</v>
      </c>
    </row>
    <row r="18" spans="1:6" ht="21.75" customHeight="1" x14ac:dyDescent="0.25">
      <c r="A18" s="19" t="s">
        <v>17</v>
      </c>
      <c r="B18" s="30" t="s">
        <v>25</v>
      </c>
      <c r="C18" s="20">
        <v>200000</v>
      </c>
      <c r="D18" s="20"/>
      <c r="E18" s="20"/>
      <c r="F18" s="20">
        <f>C18*E18</f>
        <v>0</v>
      </c>
    </row>
    <row r="19" spans="1:6" ht="21.75" customHeight="1" x14ac:dyDescent="0.25">
      <c r="A19" s="19" t="s">
        <v>19</v>
      </c>
      <c r="B19" s="30" t="s">
        <v>26</v>
      </c>
      <c r="C19" s="20"/>
      <c r="D19" s="20"/>
      <c r="E19" s="20"/>
      <c r="F19" s="20"/>
    </row>
    <row r="20" spans="1:6" ht="21.75" customHeight="1" x14ac:dyDescent="0.25">
      <c r="A20" s="22" t="s">
        <v>27</v>
      </c>
      <c r="B20" s="31" t="s">
        <v>28</v>
      </c>
      <c r="C20" s="23"/>
      <c r="D20" s="23">
        <f>SUM(D21:D27)</f>
        <v>2</v>
      </c>
      <c r="E20" s="23">
        <f>SUM(E21:E27)</f>
        <v>45</v>
      </c>
      <c r="F20" s="23">
        <f>SUM(F21:F27)</f>
        <v>6750000</v>
      </c>
    </row>
    <row r="21" spans="1:6" ht="21.75" customHeight="1" x14ac:dyDescent="0.25">
      <c r="A21" s="19" t="s">
        <v>14</v>
      </c>
      <c r="B21" s="30" t="s">
        <v>29</v>
      </c>
      <c r="C21" s="20">
        <v>150000</v>
      </c>
      <c r="D21" s="20">
        <v>1</v>
      </c>
      <c r="E21" s="20">
        <v>33</v>
      </c>
      <c r="F21" s="20">
        <f>C21*E21</f>
        <v>4950000</v>
      </c>
    </row>
    <row r="22" spans="1:6" ht="21.75" customHeight="1" x14ac:dyDescent="0.25">
      <c r="A22" s="19" t="s">
        <v>10</v>
      </c>
      <c r="B22" s="30" t="s">
        <v>30</v>
      </c>
      <c r="C22" s="20">
        <v>150000</v>
      </c>
      <c r="D22" s="20"/>
      <c r="E22" s="20"/>
      <c r="F22" s="20">
        <f>C22*E22</f>
        <v>0</v>
      </c>
    </row>
    <row r="23" spans="1:6" ht="23.25" customHeight="1" x14ac:dyDescent="0.25">
      <c r="A23" s="19" t="s">
        <v>17</v>
      </c>
      <c r="B23" s="30" t="s">
        <v>31</v>
      </c>
      <c r="C23" s="20">
        <v>150000</v>
      </c>
      <c r="D23" s="20"/>
      <c r="E23" s="20"/>
      <c r="F23" s="20">
        <f>C23*E23</f>
        <v>0</v>
      </c>
    </row>
    <row r="24" spans="1:6" ht="23.25" customHeight="1" x14ac:dyDescent="0.25">
      <c r="A24" s="19" t="s">
        <v>19</v>
      </c>
      <c r="B24" s="30" t="s">
        <v>32</v>
      </c>
      <c r="C24" s="20">
        <v>150000</v>
      </c>
      <c r="D24" s="20">
        <v>0</v>
      </c>
      <c r="E24" s="20">
        <v>0</v>
      </c>
      <c r="F24" s="20">
        <f>C24*E24</f>
        <v>0</v>
      </c>
    </row>
    <row r="25" spans="1:6" ht="23.25" customHeight="1" x14ac:dyDescent="0.25">
      <c r="A25" s="19" t="s">
        <v>33</v>
      </c>
      <c r="B25" s="30" t="s">
        <v>34</v>
      </c>
      <c r="C25" s="20">
        <v>150000</v>
      </c>
      <c r="D25" s="20">
        <v>0</v>
      </c>
      <c r="E25" s="20">
        <v>0</v>
      </c>
      <c r="F25" s="20">
        <v>0</v>
      </c>
    </row>
    <row r="26" spans="1:6" ht="23.25" customHeight="1" x14ac:dyDescent="0.25">
      <c r="A26" s="19" t="s">
        <v>35</v>
      </c>
      <c r="B26" s="30" t="s">
        <v>36</v>
      </c>
      <c r="C26" s="20">
        <v>150000</v>
      </c>
      <c r="D26" s="20">
        <v>1</v>
      </c>
      <c r="E26" s="20">
        <v>12</v>
      </c>
      <c r="F26" s="20">
        <f>E26*C26</f>
        <v>1800000</v>
      </c>
    </row>
    <row r="27" spans="1:6" ht="23.25" customHeight="1" x14ac:dyDescent="0.25">
      <c r="A27" s="19" t="s">
        <v>37</v>
      </c>
      <c r="B27" s="30" t="s">
        <v>38</v>
      </c>
      <c r="C27" s="20">
        <v>150000</v>
      </c>
      <c r="D27" s="20"/>
      <c r="E27" s="20"/>
      <c r="F27" s="20">
        <f>E27*C27</f>
        <v>0</v>
      </c>
    </row>
    <row r="28" spans="1:6" ht="23.25" customHeight="1" x14ac:dyDescent="0.25">
      <c r="A28" s="22" t="s">
        <v>39</v>
      </c>
      <c r="B28" s="31" t="s">
        <v>40</v>
      </c>
      <c r="C28" s="23">
        <v>130000</v>
      </c>
      <c r="D28" s="23">
        <v>12</v>
      </c>
      <c r="E28" s="23">
        <v>145</v>
      </c>
      <c r="F28" s="23">
        <f>E28*C28</f>
        <v>18850000</v>
      </c>
    </row>
    <row r="29" spans="1:6" ht="23.25" customHeight="1" x14ac:dyDescent="0.25">
      <c r="A29" s="22" t="s">
        <v>41</v>
      </c>
      <c r="B29" s="31" t="s">
        <v>42</v>
      </c>
      <c r="C29" s="23">
        <v>80000</v>
      </c>
      <c r="D29" s="23">
        <v>4</v>
      </c>
      <c r="E29" s="23">
        <v>99</v>
      </c>
      <c r="F29" s="23">
        <f>E29*C29</f>
        <v>7920000</v>
      </c>
    </row>
    <row r="30" spans="1:6" ht="23.25" customHeight="1" x14ac:dyDescent="0.25">
      <c r="A30" s="22" t="s">
        <v>43</v>
      </c>
      <c r="B30" s="31" t="s">
        <v>44</v>
      </c>
      <c r="C30" s="20"/>
      <c r="D30" s="23"/>
      <c r="E30" s="23"/>
      <c r="F30" s="23">
        <f>SUM(F31:F33)</f>
        <v>0</v>
      </c>
    </row>
    <row r="31" spans="1:6" ht="23.25" customHeight="1" x14ac:dyDescent="0.25">
      <c r="A31" s="19" t="s">
        <v>14</v>
      </c>
      <c r="B31" s="30" t="s">
        <v>45</v>
      </c>
      <c r="C31" s="20">
        <v>130000</v>
      </c>
      <c r="D31" s="20"/>
      <c r="E31" s="20"/>
      <c r="F31" s="20">
        <f>E31*C31</f>
        <v>0</v>
      </c>
    </row>
    <row r="32" spans="1:6" ht="23.25" customHeight="1" x14ac:dyDescent="0.25">
      <c r="A32" s="19" t="s">
        <v>10</v>
      </c>
      <c r="B32" s="30" t="s">
        <v>46</v>
      </c>
      <c r="C32" s="20">
        <v>130000</v>
      </c>
      <c r="D32" s="20"/>
      <c r="E32" s="20"/>
      <c r="F32" s="20">
        <f>E32*C32</f>
        <v>0</v>
      </c>
    </row>
    <row r="33" spans="1:6" ht="23.25" customHeight="1" x14ac:dyDescent="0.25">
      <c r="A33" s="17" t="s">
        <v>17</v>
      </c>
      <c r="B33" s="32" t="s">
        <v>47</v>
      </c>
      <c r="C33" s="25">
        <v>80000</v>
      </c>
      <c r="D33" s="25"/>
      <c r="E33" s="25"/>
      <c r="F33" s="26">
        <f>E33*C33</f>
        <v>0</v>
      </c>
    </row>
    <row r="34" spans="1:6" ht="23.25" customHeight="1" x14ac:dyDescent="0.25">
      <c r="A34" s="13" t="s">
        <v>48</v>
      </c>
      <c r="B34" s="28" t="s">
        <v>49</v>
      </c>
      <c r="C34" s="14">
        <v>100000</v>
      </c>
      <c r="D34" s="14"/>
      <c r="E34" s="14"/>
      <c r="F34" s="14">
        <f>C34*E34</f>
        <v>0</v>
      </c>
    </row>
    <row r="35" spans="1:6" ht="22.5" customHeight="1" x14ac:dyDescent="0.25">
      <c r="A35" s="13" t="s">
        <v>54</v>
      </c>
      <c r="B35" s="28" t="s">
        <v>55</v>
      </c>
      <c r="C35" s="14"/>
      <c r="D35" s="25"/>
      <c r="E35" s="25"/>
      <c r="F35" s="25"/>
    </row>
    <row r="37" spans="1:6" x14ac:dyDescent="0.25">
      <c r="D37" s="2" t="s">
        <v>50</v>
      </c>
    </row>
  </sheetData>
  <mergeCells count="4">
    <mergeCell ref="A1:B1"/>
    <mergeCell ref="A2:F2"/>
    <mergeCell ref="A3:F3"/>
    <mergeCell ref="E4:F4"/>
  </mergeCells>
  <pageMargins left="0.27" right="0.11811023622047245" top="0.2" bottom="0.35433070866141736" header="0.18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G7" sqref="G7"/>
    </sheetView>
  </sheetViews>
  <sheetFormatPr defaultRowHeight="15" x14ac:dyDescent="0.25"/>
  <cols>
    <col min="1" max="1" width="5.28515625" customWidth="1"/>
    <col min="2" max="2" width="39.140625" customWidth="1"/>
    <col min="3" max="3" width="11" customWidth="1"/>
    <col min="4" max="4" width="12.5703125" customWidth="1"/>
    <col min="5" max="5" width="12.28515625" customWidth="1"/>
    <col min="6" max="6" width="18.140625" customWidth="1"/>
  </cols>
  <sheetData>
    <row r="1" spans="1:6" ht="15.75" x14ac:dyDescent="0.25">
      <c r="A1" s="95"/>
      <c r="B1" s="95"/>
      <c r="C1" s="2"/>
      <c r="D1" s="2"/>
      <c r="E1" s="2"/>
      <c r="F1" s="55" t="s">
        <v>133</v>
      </c>
    </row>
    <row r="2" spans="1:6" ht="16.5" customHeight="1" x14ac:dyDescent="0.25">
      <c r="A2" s="96" t="s">
        <v>57</v>
      </c>
      <c r="B2" s="96"/>
      <c r="C2" s="96"/>
      <c r="D2" s="96"/>
      <c r="E2" s="96"/>
      <c r="F2" s="96"/>
    </row>
    <row r="3" spans="1:6" ht="16.5" customHeight="1" x14ac:dyDescent="0.25">
      <c r="A3" s="97" t="s">
        <v>51</v>
      </c>
      <c r="B3" s="97"/>
      <c r="C3" s="97"/>
      <c r="D3" s="97"/>
      <c r="E3" s="97"/>
      <c r="F3" s="97"/>
    </row>
    <row r="4" spans="1:6" ht="19.5" customHeight="1" x14ac:dyDescent="0.25">
      <c r="A4" s="8"/>
      <c r="B4" s="27"/>
      <c r="C4" s="2"/>
      <c r="D4" s="2"/>
      <c r="E4" s="98" t="s">
        <v>56</v>
      </c>
      <c r="F4" s="98"/>
    </row>
    <row r="5" spans="1:6" ht="35.25" customHeight="1" x14ac:dyDescent="0.25">
      <c r="A5" s="9" t="s">
        <v>2</v>
      </c>
      <c r="B5" s="9" t="s">
        <v>58</v>
      </c>
      <c r="C5" s="33" t="s">
        <v>59</v>
      </c>
      <c r="D5" s="11" t="s">
        <v>60</v>
      </c>
      <c r="E5" s="11" t="s">
        <v>61</v>
      </c>
      <c r="F5" s="11" t="s">
        <v>1</v>
      </c>
    </row>
    <row r="6" spans="1:6" ht="24.75" customHeight="1" x14ac:dyDescent="0.25">
      <c r="A6" s="15"/>
      <c r="B6" s="94" t="s">
        <v>0</v>
      </c>
      <c r="C6" s="35"/>
      <c r="D6" s="35"/>
      <c r="E6" s="35"/>
      <c r="F6" s="34">
        <f>F7+F8+F9+F10+F11+F12+F13+F14+F15+F16+F17+F18+F19+F20+F21+F22+F23+F24+F25+F26</f>
        <v>3828400</v>
      </c>
    </row>
    <row r="7" spans="1:6" ht="32.25" customHeight="1" x14ac:dyDescent="0.25">
      <c r="A7" s="70">
        <v>1</v>
      </c>
      <c r="B7" s="83" t="s">
        <v>62</v>
      </c>
      <c r="C7" s="84" t="s">
        <v>63</v>
      </c>
      <c r="D7" s="85">
        <v>11</v>
      </c>
      <c r="E7" s="85">
        <v>21500</v>
      </c>
      <c r="F7" s="86">
        <f>E7*D7</f>
        <v>236500</v>
      </c>
    </row>
    <row r="8" spans="1:6" ht="32.25" customHeight="1" x14ac:dyDescent="0.25">
      <c r="A8" s="75">
        <v>2</v>
      </c>
      <c r="B8" s="87" t="s">
        <v>64</v>
      </c>
      <c r="C8" s="88" t="s">
        <v>63</v>
      </c>
      <c r="D8" s="89">
        <v>2</v>
      </c>
      <c r="E8" s="89">
        <v>21500</v>
      </c>
      <c r="F8" s="90">
        <v>43000</v>
      </c>
    </row>
    <row r="9" spans="1:6" ht="32.25" customHeight="1" x14ac:dyDescent="0.25">
      <c r="A9" s="75">
        <v>3</v>
      </c>
      <c r="B9" s="87" t="s">
        <v>65</v>
      </c>
      <c r="C9" s="88" t="s">
        <v>63</v>
      </c>
      <c r="D9" s="89">
        <v>9</v>
      </c>
      <c r="E9" s="89">
        <v>21500</v>
      </c>
      <c r="F9" s="90">
        <v>193500</v>
      </c>
    </row>
    <row r="10" spans="1:6" ht="30" customHeight="1" x14ac:dyDescent="0.25">
      <c r="A10" s="75">
        <v>4</v>
      </c>
      <c r="B10" s="87" t="s">
        <v>66</v>
      </c>
      <c r="C10" s="88" t="s">
        <v>63</v>
      </c>
      <c r="D10" s="89">
        <v>2</v>
      </c>
      <c r="E10" s="89">
        <v>21500</v>
      </c>
      <c r="F10" s="90">
        <v>43000</v>
      </c>
    </row>
    <row r="11" spans="1:6" ht="30" customHeight="1" x14ac:dyDescent="0.25">
      <c r="A11" s="75">
        <v>5</v>
      </c>
      <c r="B11" s="87" t="s">
        <v>67</v>
      </c>
      <c r="C11" s="88" t="s">
        <v>63</v>
      </c>
      <c r="D11" s="89">
        <v>9</v>
      </c>
      <c r="E11" s="89">
        <v>21500</v>
      </c>
      <c r="F11" s="90">
        <v>193500</v>
      </c>
    </row>
    <row r="12" spans="1:6" ht="30" customHeight="1" x14ac:dyDescent="0.25">
      <c r="A12" s="75">
        <v>6</v>
      </c>
      <c r="B12" s="87" t="s">
        <v>68</v>
      </c>
      <c r="C12" s="88" t="s">
        <v>63</v>
      </c>
      <c r="D12" s="89">
        <v>11</v>
      </c>
      <c r="E12" s="89">
        <v>21500</v>
      </c>
      <c r="F12" s="90">
        <v>236500</v>
      </c>
    </row>
    <row r="13" spans="1:6" ht="30" customHeight="1" x14ac:dyDescent="0.25">
      <c r="A13" s="75">
        <v>7</v>
      </c>
      <c r="B13" s="87" t="s">
        <v>69</v>
      </c>
      <c r="C13" s="88" t="s">
        <v>63</v>
      </c>
      <c r="D13" s="89">
        <v>11</v>
      </c>
      <c r="E13" s="89">
        <v>21500</v>
      </c>
      <c r="F13" s="90">
        <v>236500</v>
      </c>
    </row>
    <row r="14" spans="1:6" ht="30" customHeight="1" x14ac:dyDescent="0.25">
      <c r="A14" s="75">
        <v>8</v>
      </c>
      <c r="B14" s="87" t="s">
        <v>70</v>
      </c>
      <c r="C14" s="88" t="s">
        <v>63</v>
      </c>
      <c r="D14" s="89">
        <v>1</v>
      </c>
      <c r="E14" s="89">
        <v>21500</v>
      </c>
      <c r="F14" s="90">
        <v>21500</v>
      </c>
    </row>
    <row r="15" spans="1:6" ht="30" customHeight="1" x14ac:dyDescent="0.25">
      <c r="A15" s="75">
        <v>9</v>
      </c>
      <c r="B15" s="87" t="s">
        <v>71</v>
      </c>
      <c r="C15" s="88" t="s">
        <v>63</v>
      </c>
      <c r="D15" s="89">
        <v>1</v>
      </c>
      <c r="E15" s="89">
        <v>21500</v>
      </c>
      <c r="F15" s="90">
        <v>21500</v>
      </c>
    </row>
    <row r="16" spans="1:6" ht="30" customHeight="1" x14ac:dyDescent="0.25">
      <c r="A16" s="75">
        <v>10</v>
      </c>
      <c r="B16" s="87" t="s">
        <v>72</v>
      </c>
      <c r="C16" s="88" t="s">
        <v>63</v>
      </c>
      <c r="D16" s="89">
        <v>16</v>
      </c>
      <c r="E16" s="89">
        <v>40400</v>
      </c>
      <c r="F16" s="90">
        <f>+E16*D16</f>
        <v>646400</v>
      </c>
    </row>
    <row r="17" spans="1:6" ht="30" customHeight="1" x14ac:dyDescent="0.25">
      <c r="A17" s="75">
        <v>11</v>
      </c>
      <c r="B17" s="87" t="s">
        <v>73</v>
      </c>
      <c r="C17" s="88" t="s">
        <v>63</v>
      </c>
      <c r="D17" s="89">
        <v>3</v>
      </c>
      <c r="E17" s="89">
        <v>27400</v>
      </c>
      <c r="F17" s="90">
        <f t="shared" ref="F17:F18" si="0">+E17*D17</f>
        <v>82200</v>
      </c>
    </row>
    <row r="18" spans="1:6" ht="30" customHeight="1" x14ac:dyDescent="0.25">
      <c r="A18" s="75">
        <v>12</v>
      </c>
      <c r="B18" s="87" t="s">
        <v>74</v>
      </c>
      <c r="C18" s="88" t="s">
        <v>63</v>
      </c>
      <c r="D18" s="89">
        <v>7</v>
      </c>
      <c r="E18" s="89">
        <v>29000</v>
      </c>
      <c r="F18" s="90">
        <f t="shared" si="0"/>
        <v>203000</v>
      </c>
    </row>
    <row r="19" spans="1:6" ht="30" customHeight="1" x14ac:dyDescent="0.25">
      <c r="A19" s="75">
        <v>13</v>
      </c>
      <c r="B19" s="87" t="s">
        <v>75</v>
      </c>
      <c r="C19" s="88" t="s">
        <v>63</v>
      </c>
      <c r="D19" s="89">
        <v>3</v>
      </c>
      <c r="E19" s="89">
        <v>26900</v>
      </c>
      <c r="F19" s="90">
        <f>+E19*D19</f>
        <v>80700</v>
      </c>
    </row>
    <row r="20" spans="1:6" ht="30" customHeight="1" x14ac:dyDescent="0.25">
      <c r="A20" s="75">
        <v>14</v>
      </c>
      <c r="B20" s="87" t="s">
        <v>76</v>
      </c>
      <c r="C20" s="88" t="s">
        <v>63</v>
      </c>
      <c r="D20" s="89">
        <v>3</v>
      </c>
      <c r="E20" s="89">
        <v>26900</v>
      </c>
      <c r="F20" s="90">
        <f t="shared" ref="F20:F21" si="1">+E20*D20</f>
        <v>80700</v>
      </c>
    </row>
    <row r="21" spans="1:6" ht="30" customHeight="1" x14ac:dyDescent="0.25">
      <c r="A21" s="75">
        <v>15</v>
      </c>
      <c r="B21" s="87" t="s">
        <v>77</v>
      </c>
      <c r="C21" s="88" t="s">
        <v>63</v>
      </c>
      <c r="D21" s="91">
        <v>3</v>
      </c>
      <c r="E21" s="89">
        <v>59200</v>
      </c>
      <c r="F21" s="92">
        <f t="shared" si="1"/>
        <v>177600</v>
      </c>
    </row>
    <row r="22" spans="1:6" ht="30" customHeight="1" x14ac:dyDescent="0.25">
      <c r="A22" s="75">
        <v>16</v>
      </c>
      <c r="B22" s="78" t="s">
        <v>78</v>
      </c>
      <c r="C22" s="88" t="s">
        <v>63</v>
      </c>
      <c r="D22" s="79">
        <v>2</v>
      </c>
      <c r="E22" s="80">
        <v>32800</v>
      </c>
      <c r="F22" s="80">
        <f>E22*D22</f>
        <v>65600</v>
      </c>
    </row>
    <row r="23" spans="1:6" ht="30" customHeight="1" x14ac:dyDescent="0.25">
      <c r="A23" s="75">
        <v>17</v>
      </c>
      <c r="B23" s="78" t="s">
        <v>79</v>
      </c>
      <c r="C23" s="88" t="s">
        <v>63</v>
      </c>
      <c r="D23" s="79">
        <v>1</v>
      </c>
      <c r="E23" s="80">
        <v>43900</v>
      </c>
      <c r="F23" s="80">
        <f t="shared" ref="F23:F26" si="2">E23*D23</f>
        <v>43900</v>
      </c>
    </row>
    <row r="24" spans="1:6" ht="30" customHeight="1" x14ac:dyDescent="0.25">
      <c r="A24" s="75">
        <v>18</v>
      </c>
      <c r="B24" s="78" t="s">
        <v>80</v>
      </c>
      <c r="C24" s="88" t="s">
        <v>63</v>
      </c>
      <c r="D24" s="80">
        <v>5</v>
      </c>
      <c r="E24" s="80">
        <v>65400</v>
      </c>
      <c r="F24" s="80">
        <f t="shared" si="2"/>
        <v>327000</v>
      </c>
    </row>
    <row r="25" spans="1:6" ht="30" customHeight="1" x14ac:dyDescent="0.25">
      <c r="A25" s="75">
        <v>19</v>
      </c>
      <c r="B25" s="78" t="s">
        <v>81</v>
      </c>
      <c r="C25" s="88" t="s">
        <v>63</v>
      </c>
      <c r="D25" s="80">
        <v>10</v>
      </c>
      <c r="E25" s="80">
        <v>34500</v>
      </c>
      <c r="F25" s="80">
        <f t="shared" si="2"/>
        <v>345000</v>
      </c>
    </row>
    <row r="26" spans="1:6" ht="30" customHeight="1" x14ac:dyDescent="0.25">
      <c r="A26" s="76">
        <v>20</v>
      </c>
      <c r="B26" s="81" t="s">
        <v>82</v>
      </c>
      <c r="C26" s="93" t="s">
        <v>63</v>
      </c>
      <c r="D26" s="82">
        <v>27</v>
      </c>
      <c r="E26" s="82">
        <v>20400</v>
      </c>
      <c r="F26" s="82">
        <f t="shared" si="2"/>
        <v>550800</v>
      </c>
    </row>
  </sheetData>
  <mergeCells count="4">
    <mergeCell ref="A1:B1"/>
    <mergeCell ref="A2:F2"/>
    <mergeCell ref="A3:F3"/>
    <mergeCell ref="E4:F4"/>
  </mergeCells>
  <pageMargins left="0.33" right="0.21" top="0.3" bottom="0.28000000000000003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22" workbookViewId="0">
      <selection activeCell="B6" sqref="B6"/>
    </sheetView>
  </sheetViews>
  <sheetFormatPr defaultRowHeight="15" x14ac:dyDescent="0.25"/>
  <cols>
    <col min="1" max="1" width="5.28515625" style="69" customWidth="1"/>
    <col min="2" max="2" width="36.85546875" customWidth="1"/>
    <col min="3" max="3" width="11" customWidth="1"/>
    <col min="4" max="4" width="12.5703125" customWidth="1"/>
    <col min="5" max="5" width="12.28515625" customWidth="1"/>
    <col min="6" max="6" width="20.85546875" customWidth="1"/>
  </cols>
  <sheetData>
    <row r="1" spans="1:6" ht="15.75" x14ac:dyDescent="0.25">
      <c r="A1" s="95"/>
      <c r="B1" s="95"/>
      <c r="C1" s="2"/>
      <c r="D1" s="2"/>
      <c r="E1" s="2"/>
      <c r="F1" s="55" t="s">
        <v>134</v>
      </c>
    </row>
    <row r="2" spans="1:6" ht="16.5" customHeight="1" x14ac:dyDescent="0.25">
      <c r="A2" s="96" t="s">
        <v>83</v>
      </c>
      <c r="B2" s="96"/>
      <c r="C2" s="96"/>
      <c r="D2" s="96"/>
      <c r="E2" s="96"/>
      <c r="F2" s="96"/>
    </row>
    <row r="3" spans="1:6" ht="16.5" customHeight="1" x14ac:dyDescent="0.25">
      <c r="A3" s="97" t="s">
        <v>51</v>
      </c>
      <c r="B3" s="97"/>
      <c r="C3" s="97"/>
      <c r="D3" s="97"/>
      <c r="E3" s="97"/>
      <c r="F3" s="97"/>
    </row>
    <row r="4" spans="1:6" ht="15.75" x14ac:dyDescent="0.25">
      <c r="A4" s="12"/>
      <c r="B4" s="27"/>
      <c r="C4" s="2"/>
      <c r="D4" s="2"/>
      <c r="E4" s="98" t="s">
        <v>56</v>
      </c>
      <c r="F4" s="98"/>
    </row>
    <row r="5" spans="1:6" ht="28.5" x14ac:dyDescent="0.25">
      <c r="A5" s="68" t="s">
        <v>2</v>
      </c>
      <c r="B5" s="9" t="s">
        <v>58</v>
      </c>
      <c r="C5" s="33" t="s">
        <v>59</v>
      </c>
      <c r="D5" s="11" t="s">
        <v>60</v>
      </c>
      <c r="E5" s="11" t="s">
        <v>61</v>
      </c>
      <c r="F5" s="11" t="s">
        <v>1</v>
      </c>
    </row>
    <row r="6" spans="1:6" ht="24.75" customHeight="1" x14ac:dyDescent="0.25">
      <c r="A6" s="17"/>
      <c r="B6" s="77" t="s">
        <v>137</v>
      </c>
      <c r="C6" s="65"/>
      <c r="D6" s="66"/>
      <c r="E6" s="65"/>
      <c r="F6" s="67">
        <f>F7+F8+F9+F10+F11+F12+F13+F14+F15+F16+F17+F18+F19+F20+F21+F22+F23+F24+F25+F26+F27+F28+F29+F30+F31+F32+F33+F34</f>
        <v>3739379</v>
      </c>
    </row>
    <row r="7" spans="1:6" ht="47.25" x14ac:dyDescent="0.25">
      <c r="A7" s="70">
        <v>1</v>
      </c>
      <c r="B7" s="71" t="s">
        <v>84</v>
      </c>
      <c r="C7" s="72" t="s">
        <v>85</v>
      </c>
      <c r="D7" s="73">
        <v>2100</v>
      </c>
      <c r="E7" s="72">
        <f>10+15+25+8+35+5+25+25+5+10+10+5</f>
        <v>178</v>
      </c>
      <c r="F7" s="74">
        <f>+E7*D7</f>
        <v>373800</v>
      </c>
    </row>
    <row r="8" spans="1:6" ht="15.75" x14ac:dyDescent="0.25">
      <c r="A8" s="75">
        <v>2</v>
      </c>
      <c r="B8" s="38" t="s">
        <v>86</v>
      </c>
      <c r="C8" s="37" t="s">
        <v>85</v>
      </c>
      <c r="D8" s="39">
        <v>689</v>
      </c>
      <c r="E8" s="37">
        <f>8+20+4</f>
        <v>32</v>
      </c>
      <c r="F8" s="40">
        <f t="shared" ref="F8:F27" si="0">+E8*D8</f>
        <v>22048</v>
      </c>
    </row>
    <row r="9" spans="1:6" ht="15.75" x14ac:dyDescent="0.25">
      <c r="A9" s="75">
        <v>3</v>
      </c>
      <c r="B9" s="38" t="s">
        <v>87</v>
      </c>
      <c r="C9" s="37" t="s">
        <v>88</v>
      </c>
      <c r="D9" s="39">
        <v>1150</v>
      </c>
      <c r="E9" s="37">
        <f>16+24+20+16+16</f>
        <v>92</v>
      </c>
      <c r="F9" s="40">
        <f t="shared" si="0"/>
        <v>105800</v>
      </c>
    </row>
    <row r="10" spans="1:6" ht="15.75" x14ac:dyDescent="0.25">
      <c r="A10" s="75">
        <v>4</v>
      </c>
      <c r="B10" s="38" t="s">
        <v>89</v>
      </c>
      <c r="C10" s="37" t="s">
        <v>88</v>
      </c>
      <c r="D10" s="39">
        <v>1400</v>
      </c>
      <c r="E10" s="37">
        <f>16+6</f>
        <v>22</v>
      </c>
      <c r="F10" s="40">
        <f t="shared" si="0"/>
        <v>30800</v>
      </c>
    </row>
    <row r="11" spans="1:6" ht="15.75" x14ac:dyDescent="0.25">
      <c r="A11" s="75">
        <v>5</v>
      </c>
      <c r="B11" s="41" t="s">
        <v>90</v>
      </c>
      <c r="C11" s="37" t="s">
        <v>88</v>
      </c>
      <c r="D11" s="39">
        <v>3500</v>
      </c>
      <c r="E11" s="37">
        <f>6+13+6+10+10</f>
        <v>45</v>
      </c>
      <c r="F11" s="40">
        <f t="shared" si="0"/>
        <v>157500</v>
      </c>
    </row>
    <row r="12" spans="1:6" ht="15.75" x14ac:dyDescent="0.25">
      <c r="A12" s="75">
        <v>6</v>
      </c>
      <c r="B12" s="41" t="s">
        <v>91</v>
      </c>
      <c r="C12" s="37" t="s">
        <v>92</v>
      </c>
      <c r="D12" s="39">
        <v>28000</v>
      </c>
      <c r="E12" s="37">
        <v>3</v>
      </c>
      <c r="F12" s="40">
        <f t="shared" si="0"/>
        <v>84000</v>
      </c>
    </row>
    <row r="13" spans="1:6" ht="15.75" x14ac:dyDescent="0.25">
      <c r="A13" s="75">
        <v>7</v>
      </c>
      <c r="B13" s="41" t="s">
        <v>93</v>
      </c>
      <c r="C13" s="37" t="s">
        <v>94</v>
      </c>
      <c r="D13" s="39">
        <v>50500</v>
      </c>
      <c r="E13" s="37">
        <f>14+22</f>
        <v>36</v>
      </c>
      <c r="F13" s="40">
        <f t="shared" si="0"/>
        <v>1818000</v>
      </c>
    </row>
    <row r="14" spans="1:6" ht="15.75" x14ac:dyDescent="0.25">
      <c r="A14" s="75">
        <v>8</v>
      </c>
      <c r="B14" s="41" t="s">
        <v>95</v>
      </c>
      <c r="C14" s="37" t="s">
        <v>96</v>
      </c>
      <c r="D14" s="39">
        <v>777</v>
      </c>
      <c r="E14" s="37">
        <f>19+20</f>
        <v>39</v>
      </c>
      <c r="F14" s="40">
        <f t="shared" si="0"/>
        <v>30303</v>
      </c>
    </row>
    <row r="15" spans="1:6" ht="15.75" x14ac:dyDescent="0.25">
      <c r="A15" s="75">
        <v>9</v>
      </c>
      <c r="B15" s="41" t="s">
        <v>97</v>
      </c>
      <c r="C15" s="37" t="s">
        <v>94</v>
      </c>
      <c r="D15" s="39">
        <v>9998</v>
      </c>
      <c r="E15" s="37">
        <v>8</v>
      </c>
      <c r="F15" s="40">
        <f t="shared" si="0"/>
        <v>79984</v>
      </c>
    </row>
    <row r="16" spans="1:6" ht="30" x14ac:dyDescent="0.25">
      <c r="A16" s="75">
        <v>10</v>
      </c>
      <c r="B16" s="41" t="s">
        <v>98</v>
      </c>
      <c r="C16" s="37" t="s">
        <v>96</v>
      </c>
      <c r="D16" s="39">
        <v>4575</v>
      </c>
      <c r="E16" s="37">
        <v>48</v>
      </c>
      <c r="F16" s="40">
        <f t="shared" si="0"/>
        <v>219600</v>
      </c>
    </row>
    <row r="17" spans="1:6" ht="30" x14ac:dyDescent="0.25">
      <c r="A17" s="75">
        <v>11</v>
      </c>
      <c r="B17" s="41" t="s">
        <v>99</v>
      </c>
      <c r="C17" s="37" t="s">
        <v>94</v>
      </c>
      <c r="D17" s="39">
        <v>42000</v>
      </c>
      <c r="E17" s="37">
        <v>1</v>
      </c>
      <c r="F17" s="40">
        <f t="shared" si="0"/>
        <v>42000</v>
      </c>
    </row>
    <row r="18" spans="1:6" ht="15.75" x14ac:dyDescent="0.25">
      <c r="A18" s="75">
        <v>12</v>
      </c>
      <c r="B18" s="41" t="s">
        <v>100</v>
      </c>
      <c r="C18" s="37" t="s">
        <v>88</v>
      </c>
      <c r="D18" s="39">
        <v>2520</v>
      </c>
      <c r="E18" s="37">
        <v>1</v>
      </c>
      <c r="F18" s="40">
        <f t="shared" si="0"/>
        <v>2520</v>
      </c>
    </row>
    <row r="19" spans="1:6" ht="15.75" x14ac:dyDescent="0.25">
      <c r="A19" s="75">
        <v>13</v>
      </c>
      <c r="B19" s="41" t="s">
        <v>101</v>
      </c>
      <c r="C19" s="37" t="s">
        <v>88</v>
      </c>
      <c r="D19" s="39">
        <v>2600</v>
      </c>
      <c r="E19" s="37">
        <v>2</v>
      </c>
      <c r="F19" s="40">
        <f t="shared" si="0"/>
        <v>5200</v>
      </c>
    </row>
    <row r="20" spans="1:6" ht="30" x14ac:dyDescent="0.25">
      <c r="A20" s="75">
        <v>14</v>
      </c>
      <c r="B20" s="41" t="s">
        <v>102</v>
      </c>
      <c r="C20" s="37" t="s">
        <v>103</v>
      </c>
      <c r="D20" s="39">
        <v>38000</v>
      </c>
      <c r="E20" s="37">
        <v>2</v>
      </c>
      <c r="F20" s="40">
        <f t="shared" si="0"/>
        <v>76000</v>
      </c>
    </row>
    <row r="21" spans="1:6" ht="15.75" x14ac:dyDescent="0.25">
      <c r="A21" s="75">
        <v>15</v>
      </c>
      <c r="B21" s="41" t="s">
        <v>104</v>
      </c>
      <c r="C21" s="37" t="s">
        <v>94</v>
      </c>
      <c r="D21" s="39">
        <v>8820</v>
      </c>
      <c r="E21" s="37">
        <v>2</v>
      </c>
      <c r="F21" s="40">
        <f t="shared" si="0"/>
        <v>17640</v>
      </c>
    </row>
    <row r="22" spans="1:6" ht="15.75" x14ac:dyDescent="0.25">
      <c r="A22" s="75">
        <v>16</v>
      </c>
      <c r="B22" s="41" t="s">
        <v>105</v>
      </c>
      <c r="C22" s="37" t="s">
        <v>88</v>
      </c>
      <c r="D22" s="39">
        <v>1260</v>
      </c>
      <c r="E22" s="37">
        <f>8+6+2+8+6+2+4</f>
        <v>36</v>
      </c>
      <c r="F22" s="40">
        <f t="shared" si="0"/>
        <v>45360</v>
      </c>
    </row>
    <row r="23" spans="1:6" ht="15.75" x14ac:dyDescent="0.25">
      <c r="A23" s="75">
        <v>17</v>
      </c>
      <c r="B23" s="41" t="s">
        <v>106</v>
      </c>
      <c r="C23" s="37" t="s">
        <v>94</v>
      </c>
      <c r="D23" s="39">
        <v>6594</v>
      </c>
      <c r="E23" s="37">
        <f>1+3+7+9+3+2</f>
        <v>25</v>
      </c>
      <c r="F23" s="40">
        <f t="shared" si="0"/>
        <v>164850</v>
      </c>
    </row>
    <row r="24" spans="1:6" ht="15.75" x14ac:dyDescent="0.25">
      <c r="A24" s="75">
        <v>18</v>
      </c>
      <c r="B24" s="41" t="s">
        <v>107</v>
      </c>
      <c r="C24" s="37" t="s">
        <v>85</v>
      </c>
      <c r="D24" s="39">
        <v>627</v>
      </c>
      <c r="E24" s="37">
        <v>10</v>
      </c>
      <c r="F24" s="40">
        <f t="shared" si="0"/>
        <v>6270</v>
      </c>
    </row>
    <row r="25" spans="1:6" ht="15.75" x14ac:dyDescent="0.25">
      <c r="A25" s="75">
        <v>19</v>
      </c>
      <c r="B25" s="41" t="s">
        <v>108</v>
      </c>
      <c r="C25" s="37" t="s">
        <v>85</v>
      </c>
      <c r="D25" s="39">
        <v>1450</v>
      </c>
      <c r="E25" s="37">
        <f>4+10+3+2</f>
        <v>19</v>
      </c>
      <c r="F25" s="40">
        <f t="shared" si="0"/>
        <v>27550</v>
      </c>
    </row>
    <row r="26" spans="1:6" ht="15.75" x14ac:dyDescent="0.25">
      <c r="A26" s="75">
        <v>20</v>
      </c>
      <c r="B26" s="41" t="s">
        <v>109</v>
      </c>
      <c r="C26" s="37" t="s">
        <v>88</v>
      </c>
      <c r="D26" s="39">
        <v>479</v>
      </c>
      <c r="E26" s="37">
        <f>16+26+12+20+20+6+4+2</f>
        <v>106</v>
      </c>
      <c r="F26" s="40">
        <f t="shared" si="0"/>
        <v>50774</v>
      </c>
    </row>
    <row r="27" spans="1:6" ht="15.75" x14ac:dyDescent="0.25">
      <c r="A27" s="75">
        <v>21</v>
      </c>
      <c r="B27" s="41" t="s">
        <v>110</v>
      </c>
      <c r="C27" s="37" t="s">
        <v>92</v>
      </c>
      <c r="D27" s="39">
        <v>7644</v>
      </c>
      <c r="E27" s="37">
        <f>1+6</f>
        <v>7</v>
      </c>
      <c r="F27" s="40">
        <f t="shared" si="0"/>
        <v>53508</v>
      </c>
    </row>
    <row r="28" spans="1:6" ht="15.75" x14ac:dyDescent="0.25">
      <c r="A28" s="75">
        <v>22</v>
      </c>
      <c r="B28" s="41" t="s">
        <v>111</v>
      </c>
      <c r="C28" s="37" t="s">
        <v>112</v>
      </c>
      <c r="D28" s="39">
        <v>1800</v>
      </c>
      <c r="E28" s="37">
        <f>1+3+14+1+16+2+1+2+1+2</f>
        <v>43</v>
      </c>
      <c r="F28" s="40">
        <f>+D28*E28</f>
        <v>77400</v>
      </c>
    </row>
    <row r="29" spans="1:6" ht="15.75" x14ac:dyDescent="0.25">
      <c r="A29" s="75">
        <v>23</v>
      </c>
      <c r="B29" s="41" t="s">
        <v>113</v>
      </c>
      <c r="C29" s="37" t="s">
        <v>114</v>
      </c>
      <c r="D29" s="39">
        <v>656</v>
      </c>
      <c r="E29" s="37">
        <f>1+1+5+1+9+1+1+2+1</f>
        <v>22</v>
      </c>
      <c r="F29" s="40">
        <f>+D29*E29</f>
        <v>14432</v>
      </c>
    </row>
    <row r="30" spans="1:6" ht="30" x14ac:dyDescent="0.25">
      <c r="A30" s="75">
        <v>24</v>
      </c>
      <c r="B30" s="41" t="s">
        <v>115</v>
      </c>
      <c r="C30" s="37" t="s">
        <v>116</v>
      </c>
      <c r="D30" s="39">
        <v>4410</v>
      </c>
      <c r="E30" s="37">
        <f>1+3+14+22+2+2</f>
        <v>44</v>
      </c>
      <c r="F30" s="40">
        <f>+E30*D30</f>
        <v>194040</v>
      </c>
    </row>
    <row r="31" spans="1:6" ht="30" x14ac:dyDescent="0.25">
      <c r="A31" s="75">
        <v>25</v>
      </c>
      <c r="B31" s="41" t="s">
        <v>117</v>
      </c>
      <c r="C31" s="37" t="s">
        <v>112</v>
      </c>
      <c r="D31" s="39">
        <v>2400</v>
      </c>
      <c r="E31" s="37">
        <v>6</v>
      </c>
      <c r="F31" s="40">
        <f t="shared" ref="F31:F34" si="1">+E31*D31</f>
        <v>14400</v>
      </c>
    </row>
    <row r="32" spans="1:6" ht="30" x14ac:dyDescent="0.25">
      <c r="A32" s="75">
        <v>26</v>
      </c>
      <c r="B32" s="41" t="s">
        <v>117</v>
      </c>
      <c r="C32" s="37" t="s">
        <v>112</v>
      </c>
      <c r="D32" s="39">
        <v>2400</v>
      </c>
      <c r="E32" s="37">
        <v>1</v>
      </c>
      <c r="F32" s="40">
        <f t="shared" si="1"/>
        <v>2400</v>
      </c>
    </row>
    <row r="33" spans="1:6" ht="30" x14ac:dyDescent="0.25">
      <c r="A33" s="75">
        <v>27</v>
      </c>
      <c r="B33" s="41" t="s">
        <v>118</v>
      </c>
      <c r="C33" s="37" t="s">
        <v>114</v>
      </c>
      <c r="D33" s="39">
        <v>1450</v>
      </c>
      <c r="E33" s="37">
        <v>7</v>
      </c>
      <c r="F33" s="40">
        <f t="shared" si="1"/>
        <v>10150</v>
      </c>
    </row>
    <row r="34" spans="1:6" ht="30" x14ac:dyDescent="0.25">
      <c r="A34" s="76">
        <v>28</v>
      </c>
      <c r="B34" s="43" t="s">
        <v>118</v>
      </c>
      <c r="C34" s="42" t="s">
        <v>114</v>
      </c>
      <c r="D34" s="44">
        <v>1450</v>
      </c>
      <c r="E34" s="42">
        <v>9</v>
      </c>
      <c r="F34" s="45">
        <f t="shared" si="1"/>
        <v>13050</v>
      </c>
    </row>
  </sheetData>
  <mergeCells count="4">
    <mergeCell ref="A1:B1"/>
    <mergeCell ref="A2:F2"/>
    <mergeCell ref="A3:F3"/>
    <mergeCell ref="E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J5" sqref="J5"/>
    </sheetView>
  </sheetViews>
  <sheetFormatPr defaultRowHeight="15" x14ac:dyDescent="0.25"/>
  <cols>
    <col min="1" max="1" width="5.28515625" customWidth="1"/>
    <col min="2" max="2" width="29.85546875" customWidth="1"/>
    <col min="3" max="3" width="11" customWidth="1"/>
    <col min="4" max="4" width="12.5703125" customWidth="1"/>
    <col min="5" max="5" width="10.5703125" customWidth="1"/>
    <col min="6" max="6" width="13.85546875" customWidth="1"/>
    <col min="7" max="7" width="13.42578125" customWidth="1"/>
  </cols>
  <sheetData>
    <row r="1" spans="1:7" ht="15.75" x14ac:dyDescent="0.25">
      <c r="A1" s="95"/>
      <c r="B1" s="95"/>
      <c r="C1" s="2"/>
      <c r="D1" s="2"/>
      <c r="E1" s="2"/>
      <c r="F1" s="99" t="s">
        <v>135</v>
      </c>
      <c r="G1" s="99"/>
    </row>
    <row r="2" spans="1:7" ht="16.5" customHeight="1" x14ac:dyDescent="0.25">
      <c r="A2" s="96" t="s">
        <v>119</v>
      </c>
      <c r="B2" s="96"/>
      <c r="C2" s="96"/>
      <c r="D2" s="96"/>
      <c r="E2" s="96"/>
      <c r="F2" s="96"/>
      <c r="G2" s="96"/>
    </row>
    <row r="3" spans="1:7" ht="36" customHeight="1" x14ac:dyDescent="0.25">
      <c r="A3" s="97" t="s">
        <v>51</v>
      </c>
      <c r="B3" s="97"/>
      <c r="C3" s="97"/>
      <c r="D3" s="97"/>
      <c r="E3" s="97"/>
      <c r="F3" s="97"/>
      <c r="G3" s="97"/>
    </row>
    <row r="4" spans="1:7" ht="21.75" customHeight="1" x14ac:dyDescent="0.25">
      <c r="A4" s="12"/>
      <c r="B4" s="27"/>
      <c r="C4" s="2"/>
      <c r="D4" s="2"/>
      <c r="E4" s="51" t="s">
        <v>56</v>
      </c>
      <c r="F4" s="51"/>
    </row>
    <row r="5" spans="1:7" ht="41.25" customHeight="1" x14ac:dyDescent="0.25">
      <c r="A5" s="46" t="s">
        <v>2</v>
      </c>
      <c r="B5" s="46" t="s">
        <v>58</v>
      </c>
      <c r="C5" s="47" t="s">
        <v>120</v>
      </c>
      <c r="D5" s="47" t="s">
        <v>59</v>
      </c>
      <c r="E5" s="47" t="s">
        <v>121</v>
      </c>
      <c r="F5" s="47" t="s">
        <v>1</v>
      </c>
      <c r="G5" s="48" t="s">
        <v>61</v>
      </c>
    </row>
    <row r="6" spans="1:7" ht="39" customHeight="1" x14ac:dyDescent="0.25">
      <c r="A6" s="50"/>
      <c r="B6" s="61" t="s">
        <v>0</v>
      </c>
      <c r="C6" s="62">
        <v>42</v>
      </c>
      <c r="D6" s="63"/>
      <c r="E6" s="62">
        <v>60</v>
      </c>
      <c r="F6" s="64">
        <v>187100</v>
      </c>
      <c r="G6" s="64">
        <v>11226000</v>
      </c>
    </row>
    <row r="7" spans="1:7" ht="51" customHeight="1" x14ac:dyDescent="0.25">
      <c r="A7" s="49"/>
      <c r="B7" s="60" t="s">
        <v>124</v>
      </c>
      <c r="C7" s="36">
        <f>SUM(C6)</f>
        <v>42</v>
      </c>
      <c r="D7" s="58" t="s">
        <v>122</v>
      </c>
      <c r="E7" s="36">
        <f>SUM(E6)</f>
        <v>60</v>
      </c>
      <c r="F7" s="59">
        <f>SUM(F6)</f>
        <v>187100</v>
      </c>
      <c r="G7" s="59">
        <f>SUM(G6)</f>
        <v>11226000</v>
      </c>
    </row>
    <row r="8" spans="1:7" x14ac:dyDescent="0.25">
      <c r="A8" s="1"/>
      <c r="B8" s="1"/>
      <c r="C8" s="1"/>
      <c r="D8" s="1"/>
      <c r="E8" s="1"/>
      <c r="F8" s="1"/>
      <c r="G8" s="1"/>
    </row>
  </sheetData>
  <mergeCells count="4">
    <mergeCell ref="A1:B1"/>
    <mergeCell ref="A2:G2"/>
    <mergeCell ref="A3:G3"/>
    <mergeCell ref="F1:G1"/>
  </mergeCells>
  <pageMargins left="0.23" right="0.34" top="0.31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Biểu số 1</vt:lpstr>
      <vt:lpstr>PL 01.1</vt:lpstr>
      <vt:lpstr>PL 01.2</vt:lpstr>
      <vt:lpstr>PL 01.3</vt:lpstr>
      <vt:lpstr>PL 01.4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TRAN MINH TUAN</cp:lastModifiedBy>
  <cp:lastPrinted>2022-12-26T09:31:48Z</cp:lastPrinted>
  <dcterms:created xsi:type="dcterms:W3CDTF">2022-07-26T07:39:42Z</dcterms:created>
  <dcterms:modified xsi:type="dcterms:W3CDTF">2022-12-28T08:54:08Z</dcterms:modified>
</cp:coreProperties>
</file>